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7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<sst xmlns="http://schemas.openxmlformats.org/spreadsheetml/2006/main" count="69" uniqueCount="45">
  <si>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Rm</t>
  </si>
  <si>
    <t>Mpa</t>
  </si>
  <si>
    <t>De</t>
  </si>
  <si>
    <t>mm</t>
  </si>
  <si>
    <t>Di</t>
  </si>
  <si>
    <t>F</t>
  </si>
  <si>
    <t>N</t>
  </si>
  <si>
    <t>P0</t>
  </si>
  <si>
    <t>braccio</t>
  </si>
  <si>
    <t>Mf</t>
  </si>
  <si>
    <t>Nmm</t>
  </si>
  <si>
    <t>Sigma flessionale</t>
  </si>
  <si>
    <t>sigma flex int</t>
  </si>
  <si>
    <t>sigma flex est</t>
  </si>
  <si>
    <t>J</t>
  </si>
  <si>
    <t>mm4</t>
  </si>
  <si>
    <t>a</t>
  </si>
  <si>
    <t>pmax</t>
  </si>
  <si>
    <t>pmin</t>
  </si>
  <si>
    <t>pmed</t>
  </si>
  <si>
    <t>palt</t>
  </si>
  <si>
    <t>Sigma tetha</t>
  </si>
  <si>
    <t>Sigma ass</t>
  </si>
  <si>
    <t>Sgima rad</t>
  </si>
  <si>
    <t>Intradosso</t>
  </si>
  <si>
    <t>Sigma sines</t>
  </si>
  <si>
    <t>Inv m</t>
  </si>
  <si>
    <t>Sigma Faf</t>
  </si>
  <si>
    <t>Sigma' Fa</t>
  </si>
  <si>
    <t>b2</t>
  </si>
  <si>
    <t>b3</t>
  </si>
  <si>
    <t>Sigma' Fa 800000</t>
  </si>
  <si>
    <t>log(800000)</t>
  </si>
  <si>
    <t>Sigma' Fp</t>
  </si>
  <si>
    <t>eta intradosso</t>
  </si>
  <si>
    <t>eta estradosso</t>
  </si>
  <si>
    <t>Estradosso</t>
  </si>
  <si>
    <t>Sigma VM</t>
  </si>
  <si>
    <t>Rp02=Rel</t>
  </si>
  <si>
    <t>Fatica</t>
  </si>
  <si>
    <t>Snervamento</t>
  </si>
  <si>
    <t>n</t>
  </si>
  <si>
    <t>omega</t>
  </si>
  <si>
    <t>rad/s</t>
  </si>
  <si>
    <t>giri/min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</si>
</sst>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 topLeftCell="A11">
      <selection activeCell="B41" sqref="B41"/>
    </sheetView>
  </sheetViews>
  <sheetFormatPr defaultColWidth="9.140625" defaultRowHeight="12.75"/>
  <cols>
    <col min="1" max="1" width="12.7109375" style="0" bestFit="1" customWidth="1"/>
    <col min="2" max="2" width="17.28125" style="0" bestFit="1" customWidth="1"/>
    <col min="3" max="3" width="12.00390625" style="0" bestFit="1" customWidth="1"/>
    <col min="6" max="6" width="9.7109375" style="0" bestFit="1" customWidth="1"/>
    <col min="7" max="7" width="9.7109375" style="0" customWidth="1"/>
    <col min="8" max="8" width="10.8515625" style="0" bestFit="1" customWidth="1"/>
    <col min="9" max="9" width="12.00390625" style="0" bestFit="1" customWidth="1"/>
  </cols>
  <sheetData>
    <row r="3" spans="2:8" ht="12.75">
      <c r="B3" t="s">
        <v>0</v>
      </c>
      <c r="C3">
        <v>510</v>
      </c>
      <c r="D3" t="s">
        <v>1</v>
      </c>
      <c r="E3" t="s">
        <v>8</v>
      </c>
      <c r="F3">
        <f>(2100-1000)/2</f>
        <v>550</v>
      </c>
      <c r="H3" t="s">
        <v>3</v>
      </c>
    </row>
    <row r="4" spans="2:8" ht="12.75">
      <c r="B4" t="s">
        <v>4</v>
      </c>
      <c r="C4">
        <v>80</v>
      </c>
      <c r="D4" t="s">
        <v>3</v>
      </c>
      <c r="E4" t="s">
        <v>9</v>
      </c>
      <c r="F4">
        <f>C6*F3</f>
        <v>8250000</v>
      </c>
      <c r="H4" t="s">
        <v>10</v>
      </c>
    </row>
    <row r="5" spans="2:8" ht="12.75">
      <c r="B5" t="s">
        <v>2</v>
      </c>
      <c r="C5">
        <v>130</v>
      </c>
      <c r="D5" t="s">
        <v>3</v>
      </c>
      <c r="E5" t="s">
        <v>14</v>
      </c>
      <c r="F5">
        <f>PI()*(C5^4-C4^4)/64</f>
        <v>12009228.792199107</v>
      </c>
      <c r="H5" t="s">
        <v>15</v>
      </c>
    </row>
    <row r="6" spans="2:6" ht="12.75">
      <c r="B6" t="s">
        <v>5</v>
      </c>
      <c r="C6">
        <v>15000</v>
      </c>
      <c r="D6" t="s">
        <v>6</v>
      </c>
      <c r="E6" t="s">
        <v>16</v>
      </c>
      <c r="F6">
        <f>C5/C4</f>
        <v>1.625</v>
      </c>
    </row>
    <row r="7" spans="2:6" ht="12.75">
      <c r="B7" t="s">
        <v>7</v>
      </c>
      <c r="C7">
        <v>12</v>
      </c>
      <c r="D7" t="s">
        <v>1</v>
      </c>
      <c r="E7" t="s">
        <v>32</v>
      </c>
      <c r="F7">
        <f>LOG(800000)</f>
        <v>5.903089986991944</v>
      </c>
    </row>
    <row r="8" spans="2:6" ht="12.75">
      <c r="B8" t="s">
        <v>38</v>
      </c>
      <c r="C8">
        <v>355</v>
      </c>
      <c r="D8" t="s">
        <v>1</v>
      </c>
      <c r="E8" s="3" t="s">
        <v>41</v>
      </c>
      <c r="F8">
        <v>0.3</v>
      </c>
    </row>
    <row r="10" spans="1:5" ht="12.75">
      <c r="A10" s="2"/>
      <c r="B10" s="2" t="s">
        <v>17</v>
      </c>
      <c r="C10" s="2" t="s">
        <v>18</v>
      </c>
      <c r="D10" s="2" t="s">
        <v>19</v>
      </c>
      <c r="E10" s="2" t="s">
        <v>20</v>
      </c>
    </row>
    <row r="11" spans="1:5" ht="12.75">
      <c r="A11" s="1" t="s">
        <v>1</v>
      </c>
      <c r="B11" s="2">
        <f>9*C7</f>
        <v>108</v>
      </c>
      <c r="C11" s="2">
        <f>C7</f>
        <v>12</v>
      </c>
      <c r="D11" s="2">
        <f>(B11+C11)/2</f>
        <v>60</v>
      </c>
      <c r="E11" s="2">
        <f>(B11-C11)/2</f>
        <v>48</v>
      </c>
    </row>
    <row r="13" ht="12.75">
      <c r="B13" t="s">
        <v>11</v>
      </c>
    </row>
    <row r="15" spans="2:3" ht="12.75">
      <c r="B15" t="s">
        <v>12</v>
      </c>
      <c r="C15">
        <f>$F$4/$F$5*C4/2</f>
        <v>27.47886693726409</v>
      </c>
    </row>
    <row r="16" spans="2:3" ht="12.75">
      <c r="B16" t="s">
        <v>13</v>
      </c>
      <c r="C16">
        <f>$F$4/$F$5*C5/2</f>
        <v>44.653158773054145</v>
      </c>
    </row>
    <row r="18" spans="1:9" ht="12.75">
      <c r="A18" t="s">
        <v>24</v>
      </c>
      <c r="B18" s="2" t="s">
        <v>17</v>
      </c>
      <c r="C18" s="2" t="s">
        <v>18</v>
      </c>
      <c r="D18" s="2" t="s">
        <v>19</v>
      </c>
      <c r="E18" s="2" t="s">
        <v>20</v>
      </c>
      <c r="G18" t="s">
        <v>37</v>
      </c>
      <c r="H18" s="2" t="s">
        <v>25</v>
      </c>
      <c r="I18" s="2" t="s">
        <v>26</v>
      </c>
    </row>
    <row r="19" spans="1:9" ht="12.75">
      <c r="A19" t="s">
        <v>21</v>
      </c>
      <c r="B19">
        <f>B11*($F$6^2+1)/($F$6^2-1)</f>
        <v>239.65714285714284</v>
      </c>
      <c r="C19">
        <f>C11*($F$6^2+1)/($F$6^2-1)</f>
        <v>26.62857142857143</v>
      </c>
      <c r="D19">
        <f>D11*($F$6^2+1)/($F$6^2-1)</f>
        <v>133.14285714285714</v>
      </c>
      <c r="E19">
        <f>E11*($F$6^2+1)/($F$6^2-1)</f>
        <v>106.51428571428572</v>
      </c>
      <c r="G19" s="2">
        <f>(SUMSQ(B19:B21)-(B19*B20+B19*B21+B20*B21))^0.5</f>
        <v>302.33128330169495</v>
      </c>
      <c r="H19" s="2">
        <f>(SUMSQ(E19:E21)-(E19*E20+E19*E21+E20*E21))^0.5</f>
        <v>133.8132966761784</v>
      </c>
      <c r="I19" s="2">
        <f>SUM(D19:D21)</f>
        <v>137.19315265154978</v>
      </c>
    </row>
    <row r="20" spans="1:9" ht="12.75">
      <c r="A20" t="s">
        <v>22</v>
      </c>
      <c r="B20">
        <f>B11/($F$6^2-1)+$C$15</f>
        <v>93.30743836583551</v>
      </c>
      <c r="C20">
        <f>C11/($F$6^2-1)+$C$15</f>
        <v>34.7931526515498</v>
      </c>
      <c r="D20">
        <f>D11/($F$6^2-1)+$C$15</f>
        <v>64.05029550869266</v>
      </c>
      <c r="E20">
        <f>E11/($F$6^2-1)</f>
        <v>29.257142857142856</v>
      </c>
      <c r="H20" s="2"/>
      <c r="I20" s="2"/>
    </row>
    <row r="21" spans="1:9" ht="12.75">
      <c r="A21" t="s">
        <v>23</v>
      </c>
      <c r="B21">
        <f>-B11</f>
        <v>-108</v>
      </c>
      <c r="C21">
        <f>-C11</f>
        <v>-12</v>
      </c>
      <c r="D21">
        <f>-D11</f>
        <v>-60</v>
      </c>
      <c r="E21">
        <f>-E11</f>
        <v>-48</v>
      </c>
      <c r="H21" s="2"/>
      <c r="I21" s="2"/>
    </row>
    <row r="23" spans="1:9" ht="12.75">
      <c r="A23" t="s">
        <v>36</v>
      </c>
      <c r="B23" s="2" t="s">
        <v>17</v>
      </c>
      <c r="C23" s="2" t="s">
        <v>18</v>
      </c>
      <c r="D23" s="2" t="s">
        <v>19</v>
      </c>
      <c r="E23" s="2" t="s">
        <v>20</v>
      </c>
      <c r="G23" t="s">
        <v>37</v>
      </c>
      <c r="H23" s="2" t="s">
        <v>25</v>
      </c>
      <c r="I23" s="2" t="s">
        <v>26</v>
      </c>
    </row>
    <row r="24" spans="1:9" ht="12.75">
      <c r="A24" t="s">
        <v>21</v>
      </c>
      <c r="B24">
        <f>2*B11/($F$6^2-1)</f>
        <v>131.65714285714284</v>
      </c>
      <c r="C24">
        <f>2*C11/($F$6^2-1)</f>
        <v>14.628571428571428</v>
      </c>
      <c r="D24">
        <f>2*D11/($F$6^2-1)</f>
        <v>73.14285714285714</v>
      </c>
      <c r="E24">
        <f>2*E11/($F$6^2-1)</f>
        <v>58.51428571428571</v>
      </c>
      <c r="G24" s="2">
        <f>(SUMSQ(B24:B26)-(B24*B25+B24*B26+B25*B26))^0.5</f>
        <v>122.45042685671281</v>
      </c>
      <c r="H24" s="2">
        <f>(SUMSQ(E24:E26)-(E24*E25+E24*E26+E25*E26))^0.5</f>
        <v>50.67485791287229</v>
      </c>
      <c r="I24" s="2">
        <f>SUM(D24:D26)</f>
        <v>154.36744448733987</v>
      </c>
    </row>
    <row r="25" spans="1:5" ht="12.75">
      <c r="A25" t="s">
        <v>22</v>
      </c>
      <c r="B25">
        <f>B11/($F$6^2-1)+$C$16</f>
        <v>110.48173020162557</v>
      </c>
      <c r="C25">
        <f>C11/($F$6^2-1)+$C$16</f>
        <v>51.96744448733986</v>
      </c>
      <c r="D25">
        <f>D11/($F$6^2-1)+$C$16</f>
        <v>81.22458734448271</v>
      </c>
      <c r="E25">
        <f>E11/($F$6^2-1)</f>
        <v>29.257142857142856</v>
      </c>
    </row>
    <row r="26" spans="1:5" ht="12.75">
      <c r="A26" t="s">
        <v>23</v>
      </c>
      <c r="B26">
        <v>0</v>
      </c>
      <c r="C26">
        <v>0</v>
      </c>
      <c r="D26">
        <v>0</v>
      </c>
      <c r="E26">
        <v>0</v>
      </c>
    </row>
    <row r="28" spans="5:6" ht="12.75">
      <c r="E28" t="s">
        <v>30</v>
      </c>
      <c r="F28" t="s">
        <v>29</v>
      </c>
    </row>
    <row r="29" spans="2:6" ht="12.75">
      <c r="B29" t="s">
        <v>27</v>
      </c>
      <c r="C29">
        <f>0.5*C3</f>
        <v>255</v>
      </c>
      <c r="D29" t="s">
        <v>1</v>
      </c>
      <c r="E29">
        <v>0.77</v>
      </c>
      <c r="F29">
        <v>0.93</v>
      </c>
    </row>
    <row r="30" spans="2:9" ht="12.75">
      <c r="B30" t="s">
        <v>28</v>
      </c>
      <c r="C30">
        <f>C29*E29*F29</f>
        <v>182.6055</v>
      </c>
      <c r="D30" t="s">
        <v>1</v>
      </c>
      <c r="I30" t="s">
        <v>32</v>
      </c>
    </row>
    <row r="31" spans="2:9" ht="12.75">
      <c r="B31" t="s">
        <v>31</v>
      </c>
      <c r="C31">
        <f>C3+(LOG10(800000)-4)/(I31-4)*(C30-C3)</f>
        <v>239.22508793004914</v>
      </c>
      <c r="D31" t="s">
        <v>1</v>
      </c>
      <c r="I31">
        <f>LOG10(2000000)</f>
        <v>6.301029995663981</v>
      </c>
    </row>
    <row r="32" spans="2:4" ht="12.75">
      <c r="B32" t="s">
        <v>33</v>
      </c>
      <c r="C32">
        <f>2*C31/(C31/C3+1)</f>
        <v>325.6826201092614</v>
      </c>
      <c r="D32" t="s">
        <v>1</v>
      </c>
    </row>
    <row r="35" spans="2:3" ht="12.75">
      <c r="B35" t="s">
        <v>39</v>
      </c>
      <c r="C35" t="s">
        <v>40</v>
      </c>
    </row>
    <row r="36" spans="1:3" ht="12.75">
      <c r="A36" t="s">
        <v>34</v>
      </c>
      <c r="B36">
        <f>C31/(H19+(2*C31/C32-1)*I19)</f>
        <v>1.2071934470623509</v>
      </c>
      <c r="C36">
        <f>$C$8/G19</f>
        <v>1.1742086234779323</v>
      </c>
    </row>
    <row r="37" spans="1:3" ht="12.75">
      <c r="A37" t="s">
        <v>35</v>
      </c>
      <c r="B37">
        <f>C31/(H24+(2*C31/C32-1)*I24)</f>
        <v>1.9435950857219852</v>
      </c>
      <c r="C37">
        <f>$C$8/G24</f>
        <v>2.8991324008646253</v>
      </c>
    </row>
    <row r="40" spans="1:5" ht="12.75">
      <c r="A40" t="s">
        <v>42</v>
      </c>
      <c r="B40">
        <f>((C8-B19+B21)/(3.3/4*7.8*10^-9*(65^2+0.7/3.3*40^2)))^0.5</f>
        <v>499.996200189231</v>
      </c>
      <c r="C40" t="s">
        <v>43</v>
      </c>
      <c r="D40">
        <f>B40*60/2/PI()</f>
        <v>4774.6120072368585</v>
      </c>
      <c r="E40" t="s">
        <v>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di Calcolo e Reti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Politecnico di Milano</dc:creator>
  <cp:keywords/>
  <dc:description/>
  <cp:lastModifiedBy>Nicola Morganti</cp:lastModifiedBy>
  <dcterms:created xsi:type="dcterms:W3CDTF">2003-05-27T13:20:35Z</dcterms:created>
  <dcterms:modified xsi:type="dcterms:W3CDTF">2003-05-27T17:45:13Z</dcterms:modified>
  <cp:category/>
  <cp:version/>
  <cp:contentType/>
  <cp:contentStatus/>
</cp:coreProperties>
</file>